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Writing\"/>
    </mc:Choice>
  </mc:AlternateContent>
  <bookViews>
    <workbookView xWindow="0" yWindow="0" windowWidth="20490" windowHeight="7155" activeTab="1"/>
  </bookViews>
  <sheets>
    <sheet name="Sheet1" sheetId="1" r:id="rId1"/>
    <sheet name="Sheet2" sheetId="2"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4" i="2" l="1"/>
  <c r="C14" i="2" s="1"/>
  <c r="D14" i="2" s="1"/>
  <c r="E14" i="2" s="1"/>
  <c r="F14" i="2" s="1"/>
  <c r="B21" i="2"/>
  <c r="C21" i="2" s="1"/>
  <c r="C23" i="2" s="1"/>
  <c r="G10" i="1"/>
  <c r="C11" i="1"/>
  <c r="C12" i="1" s="1"/>
  <c r="C198" i="1"/>
  <c r="F198" i="1" s="1"/>
  <c r="C180" i="1"/>
  <c r="C181" i="1" s="1"/>
  <c r="C165" i="1"/>
  <c r="G165" i="1" s="1"/>
  <c r="E146" i="1"/>
  <c r="C147" i="1"/>
  <c r="E147" i="1" s="1"/>
  <c r="D120" i="1"/>
  <c r="G95" i="1"/>
  <c r="F95" i="1"/>
  <c r="F10" i="1"/>
  <c r="F16" i="1"/>
  <c r="G16" i="1"/>
  <c r="G15" i="1"/>
  <c r="F15" i="1"/>
  <c r="F14" i="1"/>
  <c r="G14" i="1"/>
  <c r="B20" i="2"/>
  <c r="B23" i="2" s="1"/>
  <c r="B10" i="2"/>
  <c r="B11" i="2" s="1"/>
  <c r="C11" i="2" l="1"/>
  <c r="B12" i="2"/>
  <c r="B13" i="2" s="1"/>
  <c r="B15" i="2" s="1"/>
  <c r="D21" i="2"/>
  <c r="G11" i="1"/>
  <c r="G18" i="1" s="1"/>
  <c r="C13" i="1"/>
  <c r="F12" i="1"/>
  <c r="G12" i="1"/>
  <c r="C199" i="1"/>
  <c r="F199" i="1" s="1"/>
  <c r="F13" i="1"/>
  <c r="G13" i="1"/>
  <c r="C148" i="1"/>
  <c r="E148" i="1" s="1"/>
  <c r="E150" i="1" s="1"/>
  <c r="F180" i="1"/>
  <c r="G198" i="1"/>
  <c r="F181" i="1"/>
  <c r="G181" i="1"/>
  <c r="C182" i="1"/>
  <c r="G180" i="1"/>
  <c r="C166" i="1"/>
  <c r="G166" i="1" s="1"/>
  <c r="L152" i="1"/>
  <c r="E149" i="1"/>
  <c r="F165" i="1"/>
  <c r="F11" i="1"/>
  <c r="E21" i="2" l="1"/>
  <c r="D23" i="2"/>
  <c r="D11" i="2"/>
  <c r="C12" i="2"/>
  <c r="C13" i="2" s="1"/>
  <c r="C15" i="2" s="1"/>
  <c r="G199" i="1"/>
  <c r="E151" i="1"/>
  <c r="C200" i="1"/>
  <c r="C201" i="1"/>
  <c r="G201" i="1" s="1"/>
  <c r="G182" i="1"/>
  <c r="C183" i="1"/>
  <c r="F182" i="1"/>
  <c r="C167" i="1"/>
  <c r="C168" i="1" s="1"/>
  <c r="F166" i="1"/>
  <c r="F21" i="2" l="1"/>
  <c r="F23" i="2" s="1"/>
  <c r="E23" i="2"/>
  <c r="E11" i="2"/>
  <c r="D12" i="2"/>
  <c r="D13" i="2" s="1"/>
  <c r="D15" i="2" s="1"/>
  <c r="F201" i="1"/>
  <c r="F167" i="1"/>
  <c r="G200" i="1"/>
  <c r="G202" i="1" s="1"/>
  <c r="F200" i="1"/>
  <c r="G167" i="1"/>
  <c r="C184" i="1"/>
  <c r="G183" i="1"/>
  <c r="F183" i="1"/>
  <c r="C169" i="1"/>
  <c r="G168" i="1"/>
  <c r="F168" i="1"/>
  <c r="G23" i="2" l="1"/>
  <c r="F11" i="2"/>
  <c r="F12" i="2" s="1"/>
  <c r="F13" i="2" s="1"/>
  <c r="F15" i="2" s="1"/>
  <c r="E12" i="2"/>
  <c r="E13" i="2" s="1"/>
  <c r="E15" i="2" s="1"/>
  <c r="G15" i="2" s="1"/>
  <c r="G17" i="2" s="1"/>
  <c r="F202" i="1"/>
  <c r="G184" i="1"/>
  <c r="G185" i="1" s="1"/>
  <c r="F184" i="1"/>
  <c r="F185" i="1" s="1"/>
  <c r="G169" i="1"/>
  <c r="G170" i="1" s="1"/>
  <c r="F169" i="1"/>
  <c r="F170" i="1" s="1"/>
</calcChain>
</file>

<file path=xl/sharedStrings.xml><?xml version="1.0" encoding="utf-8"?>
<sst xmlns="http://schemas.openxmlformats.org/spreadsheetml/2006/main" count="171" uniqueCount="129">
  <si>
    <t>CHAPTER 11</t>
  </si>
  <si>
    <t>(11-10) Replacement Analysis</t>
  </si>
  <si>
    <t>St. Johns River Shipyard’s welding machine is 15 years old, fully depreciated, and has no salvage value. However, even though it is old, it is still functional as originally designed and can be used for quite a while longer. A new welder will cost $182,500 and have an estimated life of 8 years with no salvage value. The new welder will be much more efficient, however, and this enhanced efficiency will increase earnings before depreciation from $27,000 to $74,000 per year. The new machine will be depreciated over its 5-year MACRS recovery period, so the applicable depreciation rates are 20.00%, 32.00%, 19.20%, 11.52%, 11.52%, and 5.76%. The applicable corporate tax rate is 40%, and the project cost of capital is 12%. Should the old welder be replaced by the new one?</t>
  </si>
  <si>
    <t>Chapter 10</t>
  </si>
  <si>
    <t>Minicase</t>
  </si>
  <si>
    <t>You have just graduated from the MBA program of a large university, and one of your favorite courses was “Today’s Entrepreneurs.” In fact, you enjoyed it so much you have decided you want to “be your own boss.” While you were in the master’s program, your grandfather died and left you $1 million to do with as you please. You are not an inventor, and you do not have a trade skill that you can market; however, you have decided that you would like to purchase at least one established franchise in the fast-foods area, maybe two (if profitable). The problem is that you have never been one to stay with any project for too long, so you figure that your time frame is 3 years. After 3 years you will go on to something else.</t>
  </si>
  <si>
    <t>You have narrowed your selection down to two choices: (1) Franchise L, Lisa’s Soups, Salads, &amp; Stuff, and (2) Franchise S, Sam’s Fabulous Fried Chicken. The net cash flows shown below include the price you would receive for selling the franchise in Year 3 and the forecast of how each franchise will do over the 3-year period. Franchise L’s cash flows will start off slowly but will increase rather quickly as people become more health conscious, while Franchise S’s cash flows will start off high but will trail off as other chicken competitors enter the marketplace and as people become more health-conscious and avoid fried foods. Franchise L serves breakfast and lunch whereas Franchise S serves only dinner, so it is possible for you to invest in both franchises. You see these franchises as perfect complements to one another: You could attract both the lunch and dinner crowds and the health-conscious and not-so-health-conscious crowds without the franchises directly competing against one another.</t>
  </si>
  <si>
    <t>Depreciation, salvage values, net working capital requirements, and tax effects are allincluded in these cash flows.</t>
  </si>
  <si>
    <t>You also have made subjective risk assessments of each franchise and concluded that both franchises have risk characteristics that require a return of 10%. You must now determine whether one or both of the franchises should be accepted.</t>
  </si>
  <si>
    <t>a. What is capital budgeting?</t>
  </si>
  <si>
    <t>New warner</t>
  </si>
  <si>
    <t>year 1</t>
  </si>
  <si>
    <t>year 2</t>
  </si>
  <si>
    <t>year 3</t>
  </si>
  <si>
    <t>year 4</t>
  </si>
  <si>
    <t>year 5</t>
  </si>
  <si>
    <t>Total</t>
  </si>
  <si>
    <t>Earnings</t>
  </si>
  <si>
    <t>after tax earnings</t>
  </si>
  <si>
    <t>tax rate</t>
  </si>
  <si>
    <t>fv</t>
  </si>
  <si>
    <t>depreciation</t>
  </si>
  <si>
    <t>0ld wender</t>
  </si>
  <si>
    <t>earnings</t>
  </si>
  <si>
    <t>post tax earnings</t>
  </si>
  <si>
    <t>discounting rate</t>
  </si>
  <si>
    <t>present value</t>
  </si>
  <si>
    <t>This is planing of a company's critical decisions such as purchase of business assets, buildings, ect.</t>
  </si>
  <si>
    <t>b. What is the difference between independent and mutually exclusive projects?</t>
  </si>
  <si>
    <t xml:space="preserve">independent projects can be undertaken at the same time while mutually exclusive projects are one which must be chose from two or more options. </t>
  </si>
  <si>
    <t>c. (1) Define the term net present value (NPV). What is each franchise’s NPV?</t>
  </si>
  <si>
    <t>Net present value is the difference between PV inflows and PV outflows in a projects life</t>
  </si>
  <si>
    <t xml:space="preserve"> (2) What is the rationale behind the NPV method? According to NPV, which franchise or franchises should be accepted if they are independent? Mutually exclusive?</t>
  </si>
  <si>
    <t>NPV is important as it measure the present value of the future capital which is vital for decision making.</t>
  </si>
  <si>
    <t>If the projects are independent, both should be accepted due to positive NPV.</t>
  </si>
  <si>
    <t>Mutually exclusive?</t>
  </si>
  <si>
    <t>If mutually exclusive, then Franchise S should be preferred as it has the higer NPV</t>
  </si>
  <si>
    <t>if they are independent?</t>
  </si>
  <si>
    <t xml:space="preserve"> (3) Would the NPVs change if the cost of capital changed?</t>
  </si>
  <si>
    <t xml:space="preserve">Yes. NPV will change. </t>
  </si>
  <si>
    <t xml:space="preserve">Cost of capital is oppositely related to NPV. If NPV increases, cost of capital decreases, if cost of capital increases, NPV decreases. </t>
  </si>
  <si>
    <t>d. (1) Define the term internal rate of return (IRR). What is each franchise’s IRR?</t>
  </si>
  <si>
    <t xml:space="preserve">Internal rate of return is a special case of a project where NPV equals to zero. </t>
  </si>
  <si>
    <t xml:space="preserve"> (2) How is the IRR on a project related to the YTM on a bond?</t>
  </si>
  <si>
    <t>IRR of a project is where discount rate that equals to the PV of future funds. A projects IRR is its yield to maturity (YTM)</t>
  </si>
  <si>
    <t xml:space="preserve"> (3) What is the logic behind the IRR method? According to IRR, which franchises should be accepted if they are independent? Mutually exclusive?</t>
  </si>
  <si>
    <t xml:space="preserve">The project with the highest IRR is accepted if mutually exclusive, hence franchise S is accepted while L rejected. </t>
  </si>
  <si>
    <t xml:space="preserve"> (4) Would the franchises’ IRRs change if the cost of capital changed?</t>
  </si>
  <si>
    <t>Cost of capital does not afect the computation of IRR, whether it changes or not, it will not affect the value of IRR</t>
  </si>
  <si>
    <t>e. (1) Draw NPV profiles for Franchises L and S. At what discount rate do the profiles cross?</t>
  </si>
  <si>
    <t>year</t>
  </si>
  <si>
    <t>Franchise L</t>
  </si>
  <si>
    <t>Discount rate</t>
  </si>
  <si>
    <t xml:space="preserve"> (2) Look at your NPV profile graph without referring to the actual NPVs and IRRs. Which franchise or franchises should be accepted if they are independent? Mutually exclusive? Explain. Are your answers correct at any cost of capital less than 23.6%?</t>
  </si>
  <si>
    <t>If independent</t>
  </si>
  <si>
    <t>The two projects are accepted because they have a rate a bove 10%</t>
  </si>
  <si>
    <t xml:space="preserve"> If mutually exclusive</t>
  </si>
  <si>
    <t xml:space="preserve">Franchise S is preferred as is it exceeds 18.13% for project it will be negative, but s remains positive. </t>
  </si>
  <si>
    <t>f. What is the underlying cause of ranking conflicts between NPV and IRR?</t>
  </si>
  <si>
    <t>g. Define the term modified IRR (MIRR). Find the MIRRs for Franchises L and S.</t>
  </si>
  <si>
    <t>IRR does not take into consideration the amount of capital invested. On the other hand, NPV is used in both mutually exclusive and independent projects. The one with higher NPV in mutually excluive projects is chosen. In case of independent projects, if NPV is positive, then the projects is accepted. Under the IRR it is taken that the investment is made at the rate of IRR, while under NPV the rate of investment is used as the cost of capital.</t>
  </si>
  <si>
    <t>The difference between two is that under MIRR, the rate of investment is the cost of capital</t>
  </si>
  <si>
    <t>R</t>
  </si>
  <si>
    <t>NPV for L</t>
  </si>
  <si>
    <t>NPV for S</t>
  </si>
  <si>
    <t>h. What does the profitability index (PI) measure? What are the PIs of Franchises S and L?</t>
  </si>
  <si>
    <t xml:space="preserve">Profitability index helps to decide on which project to invest on depending on theprofitability. The higher the PI the higher it is regarded to be invested on. </t>
  </si>
  <si>
    <t>i. (1) what is the payback period? Find the paybacks for Franchises L and S.</t>
  </si>
  <si>
    <t>Year</t>
  </si>
  <si>
    <t>PFIF</t>
  </si>
  <si>
    <t>L</t>
  </si>
  <si>
    <t>S</t>
  </si>
  <si>
    <t>PV L</t>
  </si>
  <si>
    <t>PV S</t>
  </si>
  <si>
    <t>NPV</t>
  </si>
  <si>
    <t>IRR</t>
  </si>
  <si>
    <t>MIRR</t>
  </si>
  <si>
    <t>PI</t>
  </si>
  <si>
    <t>rate</t>
  </si>
  <si>
    <t>Payback period</t>
  </si>
  <si>
    <t>FRANCHISE S</t>
  </si>
  <si>
    <t>RATE</t>
  </si>
  <si>
    <t>COST OF CAPITAL</t>
  </si>
  <si>
    <t xml:space="preserve">Indicates the exact time that the initial investment will be recovered. </t>
  </si>
  <si>
    <t>payback period</t>
  </si>
  <si>
    <t xml:space="preserve"> (2) What is the rationale for the payback method? According to the payback criterion, which franchise or franchises should be accepted if the firm’s maximum acceptable payback is 2 years and if Franchises L and S are independent? If they are mutually exclusive?</t>
  </si>
  <si>
    <t>Payback method cannot be used to evaluate the evaluation of a project. Whether independent or mutually exclusive, the project S is accepted as it repays in 2.3 years and S accepted as payback period is 1.6 years.</t>
  </si>
  <si>
    <t>(3) What is the difference between the regular and discounted payback periods?</t>
  </si>
  <si>
    <t>During calculation of discounted paybak period, present value of the cash flow is used while in calculation of the regular payback period, future value of cash flow is used.</t>
  </si>
  <si>
    <t>(4) What is the main disadvantage of discounted payback? Is the payback method of any real usefulness in capital budgeting decisions?</t>
  </si>
  <si>
    <t>Disadvantage of discounted payback method</t>
  </si>
  <si>
    <t>It doesn’t use future value of cashflow of the project hence not used in capital budgeting</t>
  </si>
  <si>
    <t xml:space="preserve">Yes, payback method is of great usefulness as decisions are made from the value of future cash flow. </t>
  </si>
  <si>
    <t xml:space="preserve"> j. As a separate project (Project P), you are considering sponsorship of a pavilion at the upcoming World’s Fair. The pavilion would cost $800,000, and it is expected to result in $5 million of incremental cash inflows during its single year of operation. However, it would then take another year, and $5 million of costs, to demolish the site and return it to its original condition. Thus, Project P’s expected net cash flows look like this (in millions of dollars):</t>
  </si>
  <si>
    <t>The project is estimated to be of average risk, so its cost of capital is 10%.</t>
  </si>
  <si>
    <t xml:space="preserve"> (1) What are normal and no normal cash flows?</t>
  </si>
  <si>
    <t xml:space="preserve">                        Normal cash flow- this is the expected cash flow</t>
  </si>
  <si>
    <t xml:space="preserve">                        Non normal cashflow- any other cashflow besides the expected.</t>
  </si>
  <si>
    <t xml:space="preserve"> (2) What is Project P’s NPV? What is its IRR? It’s MIRR?</t>
  </si>
  <si>
    <t>Rate</t>
  </si>
  <si>
    <t>(3) Draw Project P’s NPV profile. Does Project P have normal or nonnormal cash flows? Should this project be accepted?</t>
  </si>
  <si>
    <t xml:space="preserve">It is not possible to draw the NVP profile due to non normal cash flows. </t>
  </si>
  <si>
    <t>Should this project be accepted?</t>
  </si>
  <si>
    <t>No, the project should not be accepted due to the negative value of NPV</t>
  </si>
  <si>
    <t xml:space="preserve"> k. In an unrelated analysis, you have the opportunity to choose between the following two mutually exclusive projects, Project T (which lasts for two years) and Project F (which lasts for four years):</t>
  </si>
  <si>
    <t>The projects provide a necessary service, so whichever one is selected is expected to be repeated into the foreseeable future. Both projects have a 10% cost of capital.</t>
  </si>
  <si>
    <t xml:space="preserve"> (1) What is each project’s initial NPV without replication?</t>
  </si>
  <si>
    <t xml:space="preserve"> (2) What is each project’s equivalent annual annuity?</t>
  </si>
  <si>
    <t>PROJECT L</t>
  </si>
  <si>
    <t>PROJECT S</t>
  </si>
  <si>
    <t>(3) Apply the replacement chain approach to determine the projects’ extended NPVs. Which project should be chosen?</t>
  </si>
  <si>
    <t>This means that L should be chose as it has higher NPV</t>
  </si>
  <si>
    <t xml:space="preserve"> (4) Assume that the cost to replicate Project T in 2 years will increase to $105,000 due to inflation. How should the analysis be handled now, and which project should be chosen?</t>
  </si>
  <si>
    <t>l. You are also considering another project that has a physical life of 3 years; that is, the machinery will be totally worn out after 3 years. However, if the project were terminated prior to the end of 3 years, the machinery would have a positive salvage value. Here are the project’s estimated cash flows:</t>
  </si>
  <si>
    <t>Using the 10% cost of capital, what is the project’s NPV if it is operated for the full 3 years? Would the NPV change if the company planned to terminate the project at the end of Year 2? At the end of Year 1? What is the project’s optimal (economic) life?</t>
  </si>
  <si>
    <t>The inflation will cause a $ 5000 increase which will make NPV to decrease to $10060.45 which is still more than that of project S. Project L is still the favourite</t>
  </si>
  <si>
    <t>Would the NPV change if the company planned to terminate the project at the end of Year 2?</t>
  </si>
  <si>
    <t>Yes. This is because it will further increase in terms of negativity to $528.93</t>
  </si>
  <si>
    <t>At the end of Year 1?</t>
  </si>
  <si>
    <t>It will further increase though it is very difficult to calculate</t>
  </si>
  <si>
    <t>What is the project’s optimal (economic) life?</t>
  </si>
  <si>
    <t>The optimal eceonmic  life is 3 years as that it when the project records the lowest Net Present Value</t>
  </si>
  <si>
    <t>Tax on depreciation</t>
  </si>
  <si>
    <t>cash flow</t>
  </si>
  <si>
    <t>cash flow after tax</t>
  </si>
  <si>
    <t>rates</t>
  </si>
  <si>
    <t>FV</t>
  </si>
  <si>
    <t>PV</t>
  </si>
  <si>
    <t>The old welder should  be replaced by the new one. This is because the new present value of the new wender is greater than of the old wender</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</si>
</sst>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_);[Red]\(&quot;$&quot;#,##0\)"/>
    <numFmt numFmtId="8" formatCode="&quot;$&quot;#,##0.00_);[Red]\(&quot;$&quot;#,##0.00\)"/>
    <numFmt numFmtId="42" formatCode="_(&quot;$&quot;* #,##0_);_(&quot;$&quot;* \(#,##0\);_(&quot;$&quot;* &quot;-&quot;_);_(@_)"/>
    <numFmt numFmtId="44" formatCode="_(&quot;$&quot;* #,##0.00_);_(&quot;$&quot;* \(#,##0.00\);_(&quot;$&quot;* &quot;-&quot;??_);_(@_)"/>
    <numFmt numFmtId="170" formatCode="&quot;$&quot;#,##0.00"/>
    <numFmt numFmtId="173" formatCode="0.0"/>
    <numFmt numFmtId="174" formatCode="0.000"/>
    <numFmt numFmtId="175" formatCode="0.0000"/>
  </numFmts>
  <fonts count="6"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2"/>
      <color rgb="FF222222"/>
      <name val="Arial"/>
      <family val="2"/>
    </font>
    <font>
      <b/>
      <i/>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9">
    <xf numFmtId="0" fontId="0" fillId="0" borderId="0" xfId="0"/>
    <xf numFmtId="0" fontId="2" fillId="0" borderId="0" xfId="0" applyFont="1" applyAlignment="1">
      <alignment vertical="center"/>
    </xf>
    <xf numFmtId="0" fontId="2" fillId="0" borderId="0" xfId="0" applyFont="1"/>
    <xf numFmtId="0" fontId="3" fillId="0" borderId="0" xfId="0" applyFont="1" applyAlignment="1">
      <alignment vertical="center"/>
    </xf>
    <xf numFmtId="6" fontId="0" fillId="0" borderId="0" xfId="0" applyNumberFormat="1"/>
    <xf numFmtId="9" fontId="0" fillId="0" borderId="0" xfId="0" applyNumberFormat="1"/>
    <xf numFmtId="9" fontId="4" fillId="0" borderId="0" xfId="0" applyNumberFormat="1" applyFont="1"/>
    <xf numFmtId="44" fontId="0" fillId="0" borderId="0" xfId="1" applyFont="1"/>
    <xf numFmtId="42" fontId="0" fillId="0" borderId="0" xfId="1" applyNumberFormat="1" applyFont="1"/>
    <xf numFmtId="8" fontId="0" fillId="0" borderId="0" xfId="0" applyNumberFormat="1"/>
    <xf numFmtId="170" fontId="0" fillId="0" borderId="0" xfId="0" applyNumberFormat="1"/>
    <xf numFmtId="8" fontId="0" fillId="2" borderId="0" xfId="0" applyNumberFormat="1" applyFill="1"/>
    <xf numFmtId="0" fontId="0" fillId="2" borderId="0" xfId="0" applyFill="1"/>
    <xf numFmtId="0" fontId="5" fillId="0" borderId="0" xfId="0" applyFont="1"/>
    <xf numFmtId="10" fontId="0" fillId="0" borderId="0" xfId="0" applyNumberFormat="1"/>
    <xf numFmtId="10" fontId="0" fillId="2" borderId="0" xfId="0" applyNumberFormat="1" applyFill="1"/>
    <xf numFmtId="0" fontId="0" fillId="0" borderId="0" xfId="0" applyFill="1"/>
    <xf numFmtId="2" fontId="0" fillId="0" borderId="0" xfId="0" applyNumberFormat="1"/>
    <xf numFmtId="173" fontId="0" fillId="2" borderId="0" xfId="0" applyNumberFormat="1" applyFill="1"/>
    <xf numFmtId="0" fontId="0" fillId="0" borderId="0" xfId="0" applyFont="1" applyAlignment="1">
      <alignment vertical="center"/>
    </xf>
    <xf numFmtId="174" fontId="0" fillId="2" borderId="0" xfId="0" applyNumberFormat="1" applyFill="1"/>
    <xf numFmtId="44" fontId="0" fillId="2" borderId="0" xfId="1" applyFont="1" applyFill="1"/>
    <xf numFmtId="0" fontId="0" fillId="0" borderId="0" xfId="0" applyAlignment="1">
      <alignment horizontal="center"/>
    </xf>
    <xf numFmtId="9" fontId="0" fillId="0" borderId="0" xfId="2" applyFont="1"/>
    <xf numFmtId="44" fontId="0" fillId="0" borderId="0" xfId="1" applyNumberFormat="1" applyFont="1"/>
    <xf numFmtId="175" fontId="0" fillId="0" borderId="0" xfId="0" applyNumberFormat="1"/>
    <xf numFmtId="170" fontId="0" fillId="0" borderId="0" xfId="1" applyNumberFormat="1" applyFont="1"/>
    <xf numFmtId="44" fontId="0" fillId="0" borderId="0" xfId="0" applyNumberFormat="1"/>
    <xf numFmtId="44" fontId="0" fillId="2" borderId="0" xfId="0" applyNumberFormat="1" applyFill="1"/>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Sheet1!$C$54</c:f>
              <c:strCache>
                <c:ptCount val="1"/>
                <c:pt idx="0">
                  <c:v>NPV for L</c:v>
                </c:pt>
              </c:strCache>
            </c:strRef>
          </c:tx>
          <c:spPr>
            <a:ln w="19050" cap="rnd">
              <a:solidFill>
                <a:schemeClr val="accent1"/>
              </a:solidFill>
              <a:round/>
            </a:ln>
            <a:effectLst/>
          </c:spPr>
          <c:marker>
            <c:symbol val="none"/>
          </c:marker>
          <c:xVal>
            <c:numRef>
              <c:f>Sheet1!$B$55:$B$58</c:f>
              <c:numCache>
                <c:formatCode>General</c:formatCode>
                <c:ptCount val="4"/>
                <c:pt idx="0">
                  <c:v>0</c:v>
                </c:pt>
                <c:pt idx="1">
                  <c:v>5</c:v>
                </c:pt>
                <c:pt idx="2">
                  <c:v>10</c:v>
                </c:pt>
                <c:pt idx="3">
                  <c:v>15</c:v>
                </c:pt>
              </c:numCache>
            </c:numRef>
          </c:xVal>
          <c:yVal>
            <c:numRef>
              <c:f>Sheet1!$C$55:$C$58</c:f>
              <c:numCache>
                <c:formatCode>_("$"* #,##0.00_);_("$"* \(#,##0.00\);_("$"* "-"??_);_(@_)</c:formatCode>
                <c:ptCount val="4"/>
                <c:pt idx="0">
                  <c:v>-100</c:v>
                </c:pt>
                <c:pt idx="1">
                  <c:v>9.0909090909090899</c:v>
                </c:pt>
                <c:pt idx="2">
                  <c:v>49.586776859504127</c:v>
                </c:pt>
                <c:pt idx="3">
                  <c:v>60.105184072126214</c:v>
                </c:pt>
              </c:numCache>
            </c:numRef>
          </c:yVal>
          <c:smooth val="0"/>
        </c:ser>
        <c:ser>
          <c:idx val="1"/>
          <c:order val="1"/>
          <c:tx>
            <c:strRef>
              <c:f>Sheet1!$D$54</c:f>
              <c:strCache>
                <c:ptCount val="1"/>
                <c:pt idx="0">
                  <c:v>NPV for S</c:v>
                </c:pt>
              </c:strCache>
            </c:strRef>
          </c:tx>
          <c:spPr>
            <a:ln w="19050" cap="rnd">
              <a:solidFill>
                <a:schemeClr val="accent2"/>
              </a:solidFill>
              <a:round/>
            </a:ln>
            <a:effectLst/>
          </c:spPr>
          <c:marker>
            <c:symbol val="none"/>
          </c:marker>
          <c:xVal>
            <c:numRef>
              <c:f>Sheet1!$B$55:$B$58</c:f>
              <c:numCache>
                <c:formatCode>General</c:formatCode>
                <c:ptCount val="4"/>
                <c:pt idx="0">
                  <c:v>0</c:v>
                </c:pt>
                <c:pt idx="1">
                  <c:v>5</c:v>
                </c:pt>
                <c:pt idx="2">
                  <c:v>10</c:v>
                </c:pt>
                <c:pt idx="3">
                  <c:v>15</c:v>
                </c:pt>
              </c:numCache>
            </c:numRef>
          </c:xVal>
          <c:yVal>
            <c:numRef>
              <c:f>Sheet1!$D$55:$D$58</c:f>
              <c:numCache>
                <c:formatCode>_("$"* #,##0.00_);_("$"* \(#,##0.00\);_("$"* "-"??_);_(@_)</c:formatCode>
                <c:ptCount val="4"/>
                <c:pt idx="0">
                  <c:v>-100</c:v>
                </c:pt>
                <c:pt idx="1">
                  <c:v>63.636363636363633</c:v>
                </c:pt>
                <c:pt idx="2">
                  <c:v>41.322314049586772</c:v>
                </c:pt>
                <c:pt idx="3">
                  <c:v>15.026296018031553</c:v>
                </c:pt>
              </c:numCache>
            </c:numRef>
          </c:yVal>
          <c:smooth val="0"/>
        </c:ser>
        <c:dLbls>
          <c:showLegendKey val="0"/>
          <c:showVal val="0"/>
          <c:showCatName val="0"/>
          <c:showSerName val="0"/>
          <c:showPercent val="0"/>
          <c:showBubbleSize val="0"/>
        </c:dLbls>
        <c:axId val="360914088"/>
        <c:axId val="360919184"/>
      </c:scatterChart>
      <c:valAx>
        <c:axId val="36091408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0919184"/>
        <c:crosses val="autoZero"/>
        <c:crossBetween val="midCat"/>
      </c:valAx>
      <c:valAx>
        <c:axId val="360919184"/>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00_);_(&quot;$&quot;* \(#,##0.00\);_(&quot;$&quot;* &quot;-&quot;??_);_(@_)"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0914088"/>
        <c:crosses val="autoZero"/>
        <c:crossBetween val="midCat"/>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59</xdr:row>
      <xdr:rowOff>14287</xdr:rowOff>
    </xdr:from>
    <xdr:to>
      <xdr:col>7</xdr:col>
      <xdr:colOff>304800</xdr:colOff>
      <xdr:row>73</xdr:row>
      <xdr:rowOff>90487</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0"/>
  <sheetViews>
    <sheetView topLeftCell="A190" workbookViewId="0">
      <selection activeCell="G105" sqref="G105"/>
    </sheetView>
  </sheetViews>
  <sheetFormatPr defaultRowHeight="15" x14ac:dyDescent="0.25"/>
  <cols>
    <col min="3" max="3" width="11.5703125" bestFit="1" customWidth="1"/>
    <col min="4" max="4" width="9.7109375" bestFit="1" customWidth="1"/>
    <col min="6" max="6" width="11.5703125" bestFit="1" customWidth="1"/>
    <col min="7" max="7" width="11.7109375" bestFit="1" customWidth="1"/>
  </cols>
  <sheetData>
    <row r="1" spans="1:7" ht="18.75" x14ac:dyDescent="0.25">
      <c r="E1" s="3" t="s">
        <v>3</v>
      </c>
    </row>
    <row r="2" spans="1:7" ht="18.75" x14ac:dyDescent="0.25">
      <c r="E2" s="3" t="s">
        <v>4</v>
      </c>
    </row>
    <row r="3" spans="1:7" x14ac:dyDescent="0.25">
      <c r="A3" s="1" t="s">
        <v>5</v>
      </c>
    </row>
    <row r="4" spans="1:7" x14ac:dyDescent="0.25">
      <c r="A4" s="1" t="s">
        <v>6</v>
      </c>
    </row>
    <row r="5" spans="1:7" x14ac:dyDescent="0.25">
      <c r="A5" s="1" t="s">
        <v>7</v>
      </c>
    </row>
    <row r="6" spans="1:7" x14ac:dyDescent="0.25">
      <c r="A6" s="1" t="s">
        <v>8</v>
      </c>
    </row>
    <row r="7" spans="1:7" x14ac:dyDescent="0.25">
      <c r="A7" s="1"/>
    </row>
    <row r="8" spans="1:7" x14ac:dyDescent="0.25">
      <c r="D8" t="s">
        <v>78</v>
      </c>
      <c r="E8" s="5">
        <v>0.1</v>
      </c>
    </row>
    <row r="9" spans="1:7" x14ac:dyDescent="0.25">
      <c r="B9" t="s">
        <v>68</v>
      </c>
      <c r="C9" t="s">
        <v>69</v>
      </c>
      <c r="D9" t="s">
        <v>70</v>
      </c>
      <c r="E9" t="s">
        <v>71</v>
      </c>
    </row>
    <row r="10" spans="1:7" x14ac:dyDescent="0.25">
      <c r="B10">
        <v>0</v>
      </c>
      <c r="C10">
        <v>1</v>
      </c>
      <c r="D10">
        <v>-100</v>
      </c>
      <c r="E10">
        <v>-100</v>
      </c>
      <c r="F10" s="7">
        <f>C10*D10</f>
        <v>-100</v>
      </c>
      <c r="G10" s="7">
        <f>C10*E10</f>
        <v>-100</v>
      </c>
    </row>
    <row r="11" spans="1:7" x14ac:dyDescent="0.25">
      <c r="B11">
        <v>1</v>
      </c>
      <c r="C11">
        <f>C10/(1+10%)</f>
        <v>0.90909090909090906</v>
      </c>
      <c r="D11">
        <v>10</v>
      </c>
      <c r="E11">
        <v>70</v>
      </c>
      <c r="F11" s="7">
        <f t="shared" ref="F11:F13" si="0">C11*D11</f>
        <v>9.0909090909090899</v>
      </c>
      <c r="G11" s="7">
        <f>(C11*E11)</f>
        <v>63.636363636363633</v>
      </c>
    </row>
    <row r="12" spans="1:7" x14ac:dyDescent="0.25">
      <c r="B12">
        <v>2</v>
      </c>
      <c r="C12">
        <f t="shared" ref="C12:C13" si="1">C11/(1+10%)</f>
        <v>0.82644628099173545</v>
      </c>
      <c r="D12">
        <v>60</v>
      </c>
      <c r="E12">
        <v>50</v>
      </c>
      <c r="F12" s="7">
        <f t="shared" si="0"/>
        <v>49.586776859504127</v>
      </c>
      <c r="G12" s="7">
        <f t="shared" ref="G12:G13" si="2">C12*E12</f>
        <v>41.322314049586772</v>
      </c>
    </row>
    <row r="13" spans="1:7" x14ac:dyDescent="0.25">
      <c r="B13">
        <v>3</v>
      </c>
      <c r="C13">
        <f t="shared" si="1"/>
        <v>0.75131480090157765</v>
      </c>
      <c r="D13">
        <v>80</v>
      </c>
      <c r="E13">
        <v>20</v>
      </c>
      <c r="F13" s="7">
        <f t="shared" si="0"/>
        <v>60.105184072126214</v>
      </c>
      <c r="G13" s="7">
        <f t="shared" si="2"/>
        <v>15.026296018031553</v>
      </c>
    </row>
    <row r="14" spans="1:7" x14ac:dyDescent="0.25">
      <c r="E14" t="s">
        <v>74</v>
      </c>
      <c r="F14" s="9">
        <f>NPV(E8,D10:D13)</f>
        <v>17.075336384126743</v>
      </c>
      <c r="G14" s="9">
        <f>NPV(E8,E10:E13)</f>
        <v>18.168157912710868</v>
      </c>
    </row>
    <row r="15" spans="1:7" x14ac:dyDescent="0.25">
      <c r="E15" t="s">
        <v>75</v>
      </c>
      <c r="F15" s="14">
        <f>IRR(D10:D13)</f>
        <v>0.18125779831658373</v>
      </c>
      <c r="G15" s="14">
        <f>IRR(E10:E13)</f>
        <v>0.23564064746817426</v>
      </c>
    </row>
    <row r="16" spans="1:7" x14ac:dyDescent="0.25">
      <c r="E16" t="s">
        <v>76</v>
      </c>
      <c r="F16" s="14">
        <f>MIRR(D10:D13,E8,E8)</f>
        <v>0.16495895279250861</v>
      </c>
      <c r="G16" s="14">
        <f>MIRR(E10:E13,E8,E8)</f>
        <v>0.16887563349631152</v>
      </c>
    </row>
    <row r="17" spans="1:7" x14ac:dyDescent="0.25">
      <c r="E17" t="s">
        <v>77</v>
      </c>
      <c r="F17">
        <v>1.19</v>
      </c>
      <c r="G17">
        <v>1.2</v>
      </c>
    </row>
    <row r="18" spans="1:7" x14ac:dyDescent="0.25">
      <c r="E18" t="s">
        <v>79</v>
      </c>
      <c r="F18">
        <v>2.375</v>
      </c>
      <c r="G18" s="17">
        <f>-1*(G10/G11)</f>
        <v>1.5714285714285716</v>
      </c>
    </row>
    <row r="20" spans="1:7" x14ac:dyDescent="0.25">
      <c r="A20" s="1" t="s">
        <v>9</v>
      </c>
    </row>
    <row r="21" spans="1:7" x14ac:dyDescent="0.25">
      <c r="B21" t="s">
        <v>27</v>
      </c>
    </row>
    <row r="23" spans="1:7" x14ac:dyDescent="0.25">
      <c r="A23" s="1" t="s">
        <v>28</v>
      </c>
    </row>
    <row r="24" spans="1:7" x14ac:dyDescent="0.25">
      <c r="A24" t="s">
        <v>29</v>
      </c>
    </row>
    <row r="26" spans="1:7" x14ac:dyDescent="0.25">
      <c r="A26" s="2" t="s">
        <v>30</v>
      </c>
    </row>
    <row r="27" spans="1:7" x14ac:dyDescent="0.25">
      <c r="B27" t="s">
        <v>31</v>
      </c>
    </row>
    <row r="29" spans="1:7" x14ac:dyDescent="0.25">
      <c r="A29" s="1" t="s">
        <v>32</v>
      </c>
    </row>
    <row r="31" spans="1:7" x14ac:dyDescent="0.25">
      <c r="A31" t="s">
        <v>33</v>
      </c>
    </row>
    <row r="32" spans="1:7" x14ac:dyDescent="0.25">
      <c r="A32" s="13" t="s">
        <v>37</v>
      </c>
    </row>
    <row r="33" spans="1:2" x14ac:dyDescent="0.25">
      <c r="A33" t="s">
        <v>34</v>
      </c>
    </row>
    <row r="35" spans="1:2" x14ac:dyDescent="0.25">
      <c r="A35" s="13" t="s">
        <v>35</v>
      </c>
    </row>
    <row r="36" spans="1:2" x14ac:dyDescent="0.25">
      <c r="A36" t="s">
        <v>36</v>
      </c>
    </row>
    <row r="38" spans="1:2" x14ac:dyDescent="0.25">
      <c r="A38" s="1" t="s">
        <v>38</v>
      </c>
    </row>
    <row r="39" spans="1:2" x14ac:dyDescent="0.25">
      <c r="A39" t="s">
        <v>39</v>
      </c>
    </row>
    <row r="40" spans="1:2" x14ac:dyDescent="0.25">
      <c r="A40" t="s">
        <v>40</v>
      </c>
    </row>
    <row r="42" spans="1:2" x14ac:dyDescent="0.25">
      <c r="A42" s="1" t="s">
        <v>41</v>
      </c>
    </row>
    <row r="43" spans="1:2" x14ac:dyDescent="0.25">
      <c r="B43" t="s">
        <v>42</v>
      </c>
    </row>
    <row r="44" spans="1:2" x14ac:dyDescent="0.25">
      <c r="A44" s="1" t="s">
        <v>43</v>
      </c>
    </row>
    <row r="45" spans="1:2" x14ac:dyDescent="0.25">
      <c r="B45" t="s">
        <v>44</v>
      </c>
    </row>
    <row r="47" spans="1:2" x14ac:dyDescent="0.25">
      <c r="A47" s="2" t="s">
        <v>45</v>
      </c>
    </row>
    <row r="48" spans="1:2" x14ac:dyDescent="0.25">
      <c r="B48" t="s">
        <v>46</v>
      </c>
    </row>
    <row r="50" spans="1:4" x14ac:dyDescent="0.25">
      <c r="A50" s="2" t="s">
        <v>47</v>
      </c>
    </row>
    <row r="51" spans="1:4" x14ac:dyDescent="0.25">
      <c r="B51" t="s">
        <v>48</v>
      </c>
    </row>
    <row r="53" spans="1:4" x14ac:dyDescent="0.25">
      <c r="A53" s="1" t="s">
        <v>49</v>
      </c>
    </row>
    <row r="54" spans="1:4" x14ac:dyDescent="0.25">
      <c r="B54" t="s">
        <v>62</v>
      </c>
      <c r="C54" t="s">
        <v>63</v>
      </c>
      <c r="D54" t="s">
        <v>64</v>
      </c>
    </row>
    <row r="55" spans="1:4" x14ac:dyDescent="0.25">
      <c r="B55">
        <v>0</v>
      </c>
      <c r="C55" s="7">
        <v>-100</v>
      </c>
      <c r="D55" s="24">
        <v>-100</v>
      </c>
    </row>
    <row r="56" spans="1:4" x14ac:dyDescent="0.25">
      <c r="B56">
        <v>5</v>
      </c>
      <c r="C56" s="7">
        <v>9.0909090909090899</v>
      </c>
      <c r="D56" s="7">
        <v>63.636363636363633</v>
      </c>
    </row>
    <row r="57" spans="1:4" x14ac:dyDescent="0.25">
      <c r="B57">
        <v>10</v>
      </c>
      <c r="C57" s="7">
        <v>49.586776859504127</v>
      </c>
      <c r="D57" s="7">
        <v>41.322314049586772</v>
      </c>
    </row>
    <row r="58" spans="1:4" x14ac:dyDescent="0.25">
      <c r="B58">
        <v>15</v>
      </c>
      <c r="C58" s="7">
        <v>60.105184072126214</v>
      </c>
      <c r="D58" s="7">
        <v>15.026296018031553</v>
      </c>
    </row>
    <row r="59" spans="1:4" x14ac:dyDescent="0.25">
      <c r="B59">
        <v>20</v>
      </c>
      <c r="C59" s="7">
        <v>-3.09</v>
      </c>
      <c r="D59" s="7">
        <v>3.86</v>
      </c>
    </row>
    <row r="75" spans="1:5" x14ac:dyDescent="0.25">
      <c r="C75" t="s">
        <v>52</v>
      </c>
      <c r="E75" s="15">
        <v>9.4E-2</v>
      </c>
    </row>
    <row r="77" spans="1:5" x14ac:dyDescent="0.25">
      <c r="A77" s="2" t="s">
        <v>53</v>
      </c>
    </row>
    <row r="78" spans="1:5" x14ac:dyDescent="0.25">
      <c r="B78" s="13" t="s">
        <v>54</v>
      </c>
    </row>
    <row r="79" spans="1:5" x14ac:dyDescent="0.25">
      <c r="B79" t="s">
        <v>55</v>
      </c>
    </row>
    <row r="80" spans="1:5" x14ac:dyDescent="0.25">
      <c r="B80" s="13" t="s">
        <v>56</v>
      </c>
    </row>
    <row r="81" spans="1:7" x14ac:dyDescent="0.25">
      <c r="B81" t="s">
        <v>57</v>
      </c>
    </row>
    <row r="83" spans="1:7" x14ac:dyDescent="0.25">
      <c r="A83" s="2" t="s">
        <v>58</v>
      </c>
    </row>
    <row r="85" spans="1:7" x14ac:dyDescent="0.25">
      <c r="A85" t="s">
        <v>60</v>
      </c>
    </row>
    <row r="87" spans="1:7" x14ac:dyDescent="0.25">
      <c r="A87" s="2" t="s">
        <v>59</v>
      </c>
    </row>
    <row r="88" spans="1:7" x14ac:dyDescent="0.25">
      <c r="B88" t="s">
        <v>61</v>
      </c>
    </row>
    <row r="89" spans="1:7" x14ac:dyDescent="0.25">
      <c r="F89" t="s">
        <v>81</v>
      </c>
      <c r="G89" s="5">
        <v>0.1</v>
      </c>
    </row>
    <row r="90" spans="1:7" x14ac:dyDescent="0.25">
      <c r="F90" t="s">
        <v>70</v>
      </c>
      <c r="G90" t="s">
        <v>71</v>
      </c>
    </row>
    <row r="91" spans="1:7" x14ac:dyDescent="0.25">
      <c r="F91">
        <v>-100</v>
      </c>
      <c r="G91">
        <v>-100</v>
      </c>
    </row>
    <row r="92" spans="1:7" x14ac:dyDescent="0.25">
      <c r="F92">
        <v>10</v>
      </c>
      <c r="G92">
        <v>70</v>
      </c>
    </row>
    <row r="93" spans="1:7" x14ac:dyDescent="0.25">
      <c r="F93">
        <v>60</v>
      </c>
      <c r="G93">
        <v>50</v>
      </c>
    </row>
    <row r="94" spans="1:7" x14ac:dyDescent="0.25">
      <c r="A94" s="1"/>
      <c r="F94">
        <v>80</v>
      </c>
      <c r="G94">
        <v>20</v>
      </c>
    </row>
    <row r="95" spans="1:7" x14ac:dyDescent="0.25">
      <c r="A95" s="1"/>
      <c r="E95" t="s">
        <v>76</v>
      </c>
      <c r="F95" s="15">
        <f>MIRR(F91:F94,G89,G89)</f>
        <v>0.16495895279250861</v>
      </c>
      <c r="G95" s="15">
        <f>MIRR(G91:G94,G89,G89)</f>
        <v>0.16887563349631152</v>
      </c>
    </row>
    <row r="96" spans="1:7" x14ac:dyDescent="0.25">
      <c r="A96" s="1"/>
    </row>
    <row r="97" spans="1:6" x14ac:dyDescent="0.25">
      <c r="A97" s="1" t="s">
        <v>65</v>
      </c>
    </row>
    <row r="98" spans="1:6" x14ac:dyDescent="0.25">
      <c r="E98" t="s">
        <v>51</v>
      </c>
    </row>
    <row r="99" spans="1:6" x14ac:dyDescent="0.25">
      <c r="B99" t="s">
        <v>66</v>
      </c>
    </row>
    <row r="100" spans="1:6" x14ac:dyDescent="0.25">
      <c r="F100" t="s">
        <v>80</v>
      </c>
    </row>
    <row r="102" spans="1:6" x14ac:dyDescent="0.25">
      <c r="D102" t="s">
        <v>82</v>
      </c>
      <c r="E102" s="5">
        <v>0.1</v>
      </c>
    </row>
    <row r="103" spans="1:6" x14ac:dyDescent="0.25">
      <c r="D103" t="s">
        <v>70</v>
      </c>
      <c r="E103" t="s">
        <v>71</v>
      </c>
    </row>
    <row r="104" spans="1:6" x14ac:dyDescent="0.25">
      <c r="D104">
        <v>-100</v>
      </c>
      <c r="E104">
        <v>-100</v>
      </c>
    </row>
    <row r="105" spans="1:6" x14ac:dyDescent="0.25">
      <c r="D105">
        <v>10</v>
      </c>
      <c r="E105">
        <v>70</v>
      </c>
    </row>
    <row r="106" spans="1:6" x14ac:dyDescent="0.25">
      <c r="D106">
        <v>60</v>
      </c>
      <c r="E106">
        <v>50</v>
      </c>
    </row>
    <row r="107" spans="1:6" x14ac:dyDescent="0.25">
      <c r="D107">
        <v>80</v>
      </c>
      <c r="E107">
        <v>20</v>
      </c>
    </row>
    <row r="108" spans="1:6" x14ac:dyDescent="0.25">
      <c r="C108" s="12" t="s">
        <v>77</v>
      </c>
      <c r="D108" s="12">
        <v>1.19</v>
      </c>
      <c r="E108" s="12">
        <v>1.2</v>
      </c>
    </row>
    <row r="109" spans="1:6" x14ac:dyDescent="0.25">
      <c r="C109" s="16"/>
      <c r="D109" s="16"/>
      <c r="E109" s="16"/>
    </row>
    <row r="110" spans="1:6" x14ac:dyDescent="0.25">
      <c r="A110" s="2" t="s">
        <v>67</v>
      </c>
    </row>
    <row r="112" spans="1:6" x14ac:dyDescent="0.25">
      <c r="B112" t="s">
        <v>83</v>
      </c>
    </row>
    <row r="114" spans="1:4" x14ac:dyDescent="0.25">
      <c r="C114" t="s">
        <v>82</v>
      </c>
      <c r="D114" s="5">
        <v>0.1</v>
      </c>
    </row>
    <row r="115" spans="1:4" x14ac:dyDescent="0.25">
      <c r="C115" t="s">
        <v>70</v>
      </c>
      <c r="D115" t="s">
        <v>71</v>
      </c>
    </row>
    <row r="116" spans="1:4" x14ac:dyDescent="0.25">
      <c r="C116">
        <v>-100</v>
      </c>
      <c r="D116">
        <v>-100</v>
      </c>
    </row>
    <row r="117" spans="1:4" x14ac:dyDescent="0.25">
      <c r="C117">
        <v>9.0909090909090899</v>
      </c>
      <c r="D117">
        <v>63.636363636363633</v>
      </c>
    </row>
    <row r="118" spans="1:4" x14ac:dyDescent="0.25">
      <c r="C118">
        <v>49.586759999999998</v>
      </c>
      <c r="D118">
        <v>41.322299999999998</v>
      </c>
    </row>
    <row r="119" spans="1:4" x14ac:dyDescent="0.25">
      <c r="C119">
        <v>60.105199999999996</v>
      </c>
      <c r="D119">
        <v>15.026299999999999</v>
      </c>
    </row>
    <row r="120" spans="1:4" x14ac:dyDescent="0.25">
      <c r="A120" t="s">
        <v>84</v>
      </c>
      <c r="C120" s="12">
        <v>2.375</v>
      </c>
      <c r="D120" s="18">
        <f>-D116/D117</f>
        <v>1.5714285714285716</v>
      </c>
    </row>
    <row r="123" spans="1:4" x14ac:dyDescent="0.25">
      <c r="A123" s="2" t="s">
        <v>85</v>
      </c>
    </row>
    <row r="125" spans="1:4" x14ac:dyDescent="0.25">
      <c r="A125" t="s">
        <v>86</v>
      </c>
    </row>
    <row r="127" spans="1:4" x14ac:dyDescent="0.25">
      <c r="A127" s="2" t="s">
        <v>87</v>
      </c>
    </row>
    <row r="128" spans="1:4" x14ac:dyDescent="0.25">
      <c r="B128" t="s">
        <v>88</v>
      </c>
    </row>
    <row r="130" spans="1:4" x14ac:dyDescent="0.25">
      <c r="A130" s="1" t="s">
        <v>89</v>
      </c>
    </row>
    <row r="131" spans="1:4" x14ac:dyDescent="0.25">
      <c r="A131" s="13" t="s">
        <v>90</v>
      </c>
    </row>
    <row r="132" spans="1:4" x14ac:dyDescent="0.25">
      <c r="A132" t="s">
        <v>91</v>
      </c>
    </row>
    <row r="134" spans="1:4" x14ac:dyDescent="0.25">
      <c r="A134" t="s">
        <v>92</v>
      </c>
    </row>
    <row r="136" spans="1:4" x14ac:dyDescent="0.25">
      <c r="A136" s="1" t="s">
        <v>93</v>
      </c>
    </row>
    <row r="137" spans="1:4" x14ac:dyDescent="0.25">
      <c r="A137" s="1" t="s">
        <v>94</v>
      </c>
    </row>
    <row r="138" spans="1:4" x14ac:dyDescent="0.25">
      <c r="A138" s="1" t="s">
        <v>95</v>
      </c>
    </row>
    <row r="140" spans="1:4" x14ac:dyDescent="0.25">
      <c r="A140" s="19" t="s">
        <v>96</v>
      </c>
    </row>
    <row r="141" spans="1:4" x14ac:dyDescent="0.25">
      <c r="A141" s="19" t="s">
        <v>97</v>
      </c>
    </row>
    <row r="143" spans="1:4" x14ac:dyDescent="0.25">
      <c r="A143" s="2" t="s">
        <v>98</v>
      </c>
    </row>
    <row r="144" spans="1:4" x14ac:dyDescent="0.25">
      <c r="C144" t="s">
        <v>99</v>
      </c>
      <c r="D144" s="5">
        <v>0.1</v>
      </c>
    </row>
    <row r="145" spans="1:12" x14ac:dyDescent="0.25">
      <c r="B145" t="s">
        <v>50</v>
      </c>
    </row>
    <row r="146" spans="1:12" x14ac:dyDescent="0.25">
      <c r="B146">
        <v>0</v>
      </c>
      <c r="C146">
        <v>1</v>
      </c>
      <c r="D146">
        <v>-0.8</v>
      </c>
      <c r="E146">
        <f>C146*D146</f>
        <v>-0.8</v>
      </c>
    </row>
    <row r="147" spans="1:12" x14ac:dyDescent="0.25">
      <c r="B147">
        <v>1</v>
      </c>
      <c r="C147">
        <f>1/(1+10%)</f>
        <v>0.90909090909090906</v>
      </c>
      <c r="D147">
        <v>5</v>
      </c>
      <c r="E147">
        <f>C147*D147</f>
        <v>4.545454545454545</v>
      </c>
    </row>
    <row r="148" spans="1:12" x14ac:dyDescent="0.25">
      <c r="B148">
        <v>2</v>
      </c>
      <c r="C148">
        <f>C147/(1+10%)</f>
        <v>0.82644628099173545</v>
      </c>
      <c r="D148">
        <v>-5</v>
      </c>
      <c r="E148">
        <f>C148*D148</f>
        <v>-4.1322314049586772</v>
      </c>
    </row>
    <row r="149" spans="1:12" x14ac:dyDescent="0.25">
      <c r="D149" s="12" t="s">
        <v>74</v>
      </c>
      <c r="E149" s="20">
        <f>NPV(0,E146:E148)</f>
        <v>-0.3867768595041321</v>
      </c>
    </row>
    <row r="150" spans="1:12" x14ac:dyDescent="0.25">
      <c r="D150" s="12" t="s">
        <v>75</v>
      </c>
      <c r="E150" s="15">
        <f>IRR(E146:E148)</f>
        <v>0.13636363635636517</v>
      </c>
    </row>
    <row r="151" spans="1:12" x14ac:dyDescent="0.25">
      <c r="D151" s="12" t="s">
        <v>76</v>
      </c>
      <c r="E151" s="15">
        <f>MIRR(E146:E148,0,0)</f>
        <v>-4.0009495131854256E-2</v>
      </c>
    </row>
    <row r="152" spans="1:12" x14ac:dyDescent="0.25">
      <c r="L152" s="9">
        <f>NPV(D145,E146:E148)</f>
        <v>-0.3867768595041321</v>
      </c>
    </row>
    <row r="154" spans="1:12" x14ac:dyDescent="0.25">
      <c r="A154" s="1" t="s">
        <v>100</v>
      </c>
    </row>
    <row r="156" spans="1:12" x14ac:dyDescent="0.25">
      <c r="B156" t="s">
        <v>101</v>
      </c>
    </row>
    <row r="157" spans="1:12" x14ac:dyDescent="0.25">
      <c r="B157" s="13" t="s">
        <v>102</v>
      </c>
    </row>
    <row r="158" spans="1:12" x14ac:dyDescent="0.25">
      <c r="B158" t="s">
        <v>103</v>
      </c>
    </row>
    <row r="160" spans="1:12" x14ac:dyDescent="0.25">
      <c r="A160" s="1" t="s">
        <v>104</v>
      </c>
    </row>
    <row r="161" spans="1:7" x14ac:dyDescent="0.25">
      <c r="A161" s="1" t="s">
        <v>105</v>
      </c>
    </row>
    <row r="162" spans="1:7" x14ac:dyDescent="0.25">
      <c r="A162" s="1" t="s">
        <v>106</v>
      </c>
    </row>
    <row r="163" spans="1:7" x14ac:dyDescent="0.25">
      <c r="E163" t="s">
        <v>78</v>
      </c>
      <c r="F163" s="5">
        <v>0</v>
      </c>
    </row>
    <row r="164" spans="1:7" x14ac:dyDescent="0.25">
      <c r="B164" t="s">
        <v>50</v>
      </c>
      <c r="C164" t="s">
        <v>69</v>
      </c>
      <c r="D164" t="s">
        <v>70</v>
      </c>
      <c r="E164" t="s">
        <v>71</v>
      </c>
      <c r="F164" t="s">
        <v>72</v>
      </c>
      <c r="G164" t="s">
        <v>73</v>
      </c>
    </row>
    <row r="165" spans="1:7" x14ac:dyDescent="0.25">
      <c r="B165">
        <v>0</v>
      </c>
      <c r="C165">
        <f>1*(1)</f>
        <v>1</v>
      </c>
      <c r="D165">
        <v>-100000</v>
      </c>
      <c r="E165">
        <v>-100000</v>
      </c>
      <c r="F165">
        <f>C165*D165</f>
        <v>-100000</v>
      </c>
      <c r="G165">
        <f>E165*C165</f>
        <v>-100000</v>
      </c>
    </row>
    <row r="166" spans="1:7" x14ac:dyDescent="0.25">
      <c r="B166">
        <v>1</v>
      </c>
      <c r="C166">
        <f>C165/(1+10%)</f>
        <v>0.90909090909090906</v>
      </c>
      <c r="D166">
        <v>60000</v>
      </c>
      <c r="E166">
        <v>33500</v>
      </c>
      <c r="F166">
        <f>C166*D166</f>
        <v>54545.454545454544</v>
      </c>
      <c r="G166">
        <f>E166*C166</f>
        <v>30454.545454545452</v>
      </c>
    </row>
    <row r="167" spans="1:7" x14ac:dyDescent="0.25">
      <c r="B167">
        <v>2</v>
      </c>
      <c r="C167">
        <f t="shared" ref="C167:C169" si="3">C166/(1+10%)</f>
        <v>0.82644628099173545</v>
      </c>
      <c r="D167">
        <v>60000</v>
      </c>
      <c r="E167">
        <v>33500</v>
      </c>
      <c r="F167">
        <f>C167*D167</f>
        <v>49586.776859504127</v>
      </c>
      <c r="G167">
        <f>E167*C167</f>
        <v>27685.950413223138</v>
      </c>
    </row>
    <row r="168" spans="1:7" x14ac:dyDescent="0.25">
      <c r="B168">
        <v>3</v>
      </c>
      <c r="C168">
        <f t="shared" si="3"/>
        <v>0.75131480090157765</v>
      </c>
      <c r="D168">
        <v>0</v>
      </c>
      <c r="E168">
        <v>33500</v>
      </c>
      <c r="F168">
        <f>C168*D168</f>
        <v>0</v>
      </c>
      <c r="G168">
        <f>E168*C168</f>
        <v>25169.045830202853</v>
      </c>
    </row>
    <row r="169" spans="1:7" x14ac:dyDescent="0.25">
      <c r="B169">
        <v>4</v>
      </c>
      <c r="C169">
        <f t="shared" si="3"/>
        <v>0.68301345536507052</v>
      </c>
      <c r="D169">
        <v>0</v>
      </c>
      <c r="E169">
        <v>33500</v>
      </c>
      <c r="F169">
        <f>C169*D169</f>
        <v>0</v>
      </c>
      <c r="G169">
        <f>E169*C169</f>
        <v>22880.950754729864</v>
      </c>
    </row>
    <row r="170" spans="1:7" x14ac:dyDescent="0.25">
      <c r="E170" t="s">
        <v>74</v>
      </c>
      <c r="F170" s="11">
        <f>NPV(F163,F165:F169)</f>
        <v>4132.2314049586712</v>
      </c>
      <c r="G170" s="11">
        <f>NPV(F163,G165:G169)</f>
        <v>6190.49245270131</v>
      </c>
    </row>
    <row r="172" spans="1:7" x14ac:dyDescent="0.25">
      <c r="A172" s="2" t="s">
        <v>107</v>
      </c>
    </row>
    <row r="173" spans="1:7" x14ac:dyDescent="0.25">
      <c r="A173" s="22" t="s">
        <v>108</v>
      </c>
      <c r="B173" s="22" t="s">
        <v>108</v>
      </c>
      <c r="C173" s="21">
        <v>60000</v>
      </c>
    </row>
    <row r="174" spans="1:7" x14ac:dyDescent="0.25">
      <c r="A174" s="22" t="s">
        <v>109</v>
      </c>
      <c r="B174" s="22" t="s">
        <v>109</v>
      </c>
      <c r="C174" s="21">
        <v>33500</v>
      </c>
    </row>
    <row r="176" spans="1:7" x14ac:dyDescent="0.25">
      <c r="A176" s="1" t="s">
        <v>110</v>
      </c>
    </row>
    <row r="178" spans="1:7" x14ac:dyDescent="0.25">
      <c r="E178" t="s">
        <v>78</v>
      </c>
      <c r="F178" s="23">
        <v>0</v>
      </c>
    </row>
    <row r="179" spans="1:7" x14ac:dyDescent="0.25">
      <c r="B179" t="s">
        <v>50</v>
      </c>
      <c r="C179" t="s">
        <v>69</v>
      </c>
      <c r="D179" t="s">
        <v>70</v>
      </c>
      <c r="E179" t="s">
        <v>71</v>
      </c>
      <c r="F179" t="s">
        <v>72</v>
      </c>
      <c r="G179" t="s">
        <v>73</v>
      </c>
    </row>
    <row r="180" spans="1:7" x14ac:dyDescent="0.25">
      <c r="B180">
        <v>0</v>
      </c>
      <c r="C180">
        <f>1*(1)</f>
        <v>1</v>
      </c>
      <c r="D180">
        <v>-100000</v>
      </c>
      <c r="E180">
        <v>-100000</v>
      </c>
      <c r="F180">
        <f>C180*D180</f>
        <v>-100000</v>
      </c>
      <c r="G180">
        <f>E180*C180</f>
        <v>-100000</v>
      </c>
    </row>
    <row r="181" spans="1:7" x14ac:dyDescent="0.25">
      <c r="B181">
        <v>1</v>
      </c>
      <c r="C181">
        <f>C180/(1+10%)</f>
        <v>0.90909090909090906</v>
      </c>
      <c r="D181">
        <v>60000</v>
      </c>
      <c r="E181">
        <v>33500</v>
      </c>
      <c r="F181">
        <f>C181*D181</f>
        <v>54545.454545454544</v>
      </c>
      <c r="G181">
        <f>E181*C181</f>
        <v>30454.545454545452</v>
      </c>
    </row>
    <row r="182" spans="1:7" x14ac:dyDescent="0.25">
      <c r="B182">
        <v>2</v>
      </c>
      <c r="C182">
        <f t="shared" ref="C182:C184" si="4">C181/(1+10%)</f>
        <v>0.82644628099173545</v>
      </c>
      <c r="D182">
        <v>60000</v>
      </c>
      <c r="E182">
        <v>33500</v>
      </c>
      <c r="F182">
        <f>C182*D182</f>
        <v>49586.776859504127</v>
      </c>
      <c r="G182">
        <f>E182*C182</f>
        <v>27685.950413223138</v>
      </c>
    </row>
    <row r="183" spans="1:7" x14ac:dyDescent="0.25">
      <c r="B183">
        <v>3</v>
      </c>
      <c r="C183">
        <f t="shared" si="4"/>
        <v>0.75131480090157765</v>
      </c>
      <c r="D183">
        <v>-40000</v>
      </c>
      <c r="E183">
        <v>33500</v>
      </c>
      <c r="F183">
        <f>C183*D183</f>
        <v>-30052.592036063106</v>
      </c>
      <c r="G183">
        <f>E183*C183</f>
        <v>25169.045830202853</v>
      </c>
    </row>
    <row r="184" spans="1:7" x14ac:dyDescent="0.25">
      <c r="B184">
        <v>4</v>
      </c>
      <c r="C184">
        <f t="shared" si="4"/>
        <v>0.68301345536507052</v>
      </c>
      <c r="D184">
        <v>60000</v>
      </c>
      <c r="E184">
        <v>33500</v>
      </c>
      <c r="F184">
        <f>C184*D184</f>
        <v>40980.807321904234</v>
      </c>
      <c r="G184">
        <f>E184*C184</f>
        <v>22880.950754729864</v>
      </c>
    </row>
    <row r="185" spans="1:7" x14ac:dyDescent="0.25">
      <c r="E185" t="s">
        <v>74</v>
      </c>
      <c r="F185" s="21">
        <f>NPV(F178,F180:F184)</f>
        <v>15060.446690799799</v>
      </c>
      <c r="G185" s="21">
        <f>NPV(F178,G180:G184)</f>
        <v>6190.49245270131</v>
      </c>
    </row>
    <row r="186" spans="1:7" x14ac:dyDescent="0.25">
      <c r="C186" t="s">
        <v>111</v>
      </c>
    </row>
    <row r="188" spans="1:7" x14ac:dyDescent="0.25">
      <c r="A188" s="1" t="s">
        <v>112</v>
      </c>
    </row>
    <row r="190" spans="1:7" x14ac:dyDescent="0.25">
      <c r="B190" t="s">
        <v>115</v>
      </c>
    </row>
    <row r="193" spans="1:7" x14ac:dyDescent="0.25">
      <c r="A193" s="1" t="s">
        <v>113</v>
      </c>
    </row>
    <row r="194" spans="1:7" x14ac:dyDescent="0.25">
      <c r="A194" s="1" t="s">
        <v>114</v>
      </c>
    </row>
    <row r="196" spans="1:7" x14ac:dyDescent="0.25">
      <c r="E196" t="s">
        <v>78</v>
      </c>
      <c r="F196">
        <v>0</v>
      </c>
    </row>
    <row r="197" spans="1:7" x14ac:dyDescent="0.25">
      <c r="B197" t="s">
        <v>50</v>
      </c>
      <c r="C197" t="s">
        <v>69</v>
      </c>
      <c r="D197" t="s">
        <v>70</v>
      </c>
      <c r="E197" t="s">
        <v>71</v>
      </c>
      <c r="F197" t="s">
        <v>72</v>
      </c>
      <c r="G197" t="s">
        <v>73</v>
      </c>
    </row>
    <row r="198" spans="1:7" x14ac:dyDescent="0.25">
      <c r="B198">
        <v>0</v>
      </c>
      <c r="C198">
        <f>1*(1)</f>
        <v>1</v>
      </c>
      <c r="D198">
        <v>-5000</v>
      </c>
      <c r="E198">
        <v>-5000</v>
      </c>
      <c r="F198">
        <f>C198*D198</f>
        <v>-5000</v>
      </c>
      <c r="G198">
        <f>E198*C198</f>
        <v>-5000</v>
      </c>
    </row>
    <row r="199" spans="1:7" x14ac:dyDescent="0.25">
      <c r="B199">
        <v>1</v>
      </c>
      <c r="C199">
        <f>C198/(1+10%)</f>
        <v>0.90909090909090906</v>
      </c>
      <c r="D199">
        <v>2100</v>
      </c>
      <c r="E199">
        <v>3100</v>
      </c>
      <c r="F199">
        <f>C199*D199</f>
        <v>1909.090909090909</v>
      </c>
      <c r="G199">
        <f>E199*C199</f>
        <v>2818.181818181818</v>
      </c>
    </row>
    <row r="200" spans="1:7" x14ac:dyDescent="0.25">
      <c r="B200">
        <v>2</v>
      </c>
      <c r="C200">
        <f t="shared" ref="C200:C201" si="5">C199/(1+10%)</f>
        <v>0.82644628099173545</v>
      </c>
      <c r="D200">
        <v>2000</v>
      </c>
      <c r="E200">
        <v>2000</v>
      </c>
      <c r="F200">
        <f>C200*D200</f>
        <v>1652.8925619834708</v>
      </c>
      <c r="G200">
        <f>E200*C200</f>
        <v>1652.8925619834708</v>
      </c>
    </row>
    <row r="201" spans="1:7" x14ac:dyDescent="0.25">
      <c r="B201">
        <v>3</v>
      </c>
      <c r="C201">
        <f t="shared" si="5"/>
        <v>0.75131480090157765</v>
      </c>
      <c r="D201">
        <v>1750</v>
      </c>
      <c r="E201">
        <v>0</v>
      </c>
      <c r="F201">
        <f>C201*D201</f>
        <v>1314.8009015777609</v>
      </c>
      <c r="G201">
        <f>E201*C201</f>
        <v>0</v>
      </c>
    </row>
    <row r="202" spans="1:7" x14ac:dyDescent="0.25">
      <c r="E202" t="s">
        <v>74</v>
      </c>
      <c r="F202" s="21">
        <f>NPV(F196,F198:F201)</f>
        <v>-123.21562734785925</v>
      </c>
      <c r="G202" s="21">
        <f>NPV(F196,G198:G201)</f>
        <v>-528.92561983471114</v>
      </c>
    </row>
    <row r="203" spans="1:7" x14ac:dyDescent="0.25">
      <c r="A203" s="13" t="s">
        <v>116</v>
      </c>
    </row>
    <row r="204" spans="1:7" x14ac:dyDescent="0.25">
      <c r="B204" t="s">
        <v>117</v>
      </c>
    </row>
    <row r="206" spans="1:7" x14ac:dyDescent="0.25">
      <c r="A206" s="13" t="s">
        <v>118</v>
      </c>
    </row>
    <row r="207" spans="1:7" x14ac:dyDescent="0.25">
      <c r="B207" t="s">
        <v>119</v>
      </c>
    </row>
    <row r="209" spans="1:2" x14ac:dyDescent="0.25">
      <c r="A209" s="13" t="s">
        <v>120</v>
      </c>
    </row>
    <row r="210" spans="1:2" x14ac:dyDescent="0.25">
      <c r="B210" t="s">
        <v>121</v>
      </c>
    </row>
  </sheetData>
  <mergeCells count="2">
    <mergeCell ref="A173:B173"/>
    <mergeCell ref="A174:B174"/>
  </mergeCell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tabSelected="1" topLeftCell="A6" workbookViewId="0">
      <selection activeCell="L16" sqref="L16"/>
    </sheetView>
  </sheetViews>
  <sheetFormatPr defaultRowHeight="15" x14ac:dyDescent="0.25"/>
  <cols>
    <col min="2" max="2" width="12.85546875" bestFit="1" customWidth="1"/>
    <col min="3" max="3" width="11.5703125" bestFit="1" customWidth="1"/>
    <col min="4" max="6" width="10.140625" bestFit="1" customWidth="1"/>
    <col min="7" max="7" width="12.5703125" bestFit="1" customWidth="1"/>
  </cols>
  <sheetData>
    <row r="1" spans="1:13" x14ac:dyDescent="0.25">
      <c r="D1" s="1" t="s">
        <v>0</v>
      </c>
    </row>
    <row r="2" spans="1:13" x14ac:dyDescent="0.25">
      <c r="D2" s="2" t="s">
        <v>1</v>
      </c>
    </row>
    <row r="3" spans="1:13" x14ac:dyDescent="0.25">
      <c r="A3" s="1" t="s">
        <v>2</v>
      </c>
    </row>
    <row r="4" spans="1:13" x14ac:dyDescent="0.25">
      <c r="E4" t="s">
        <v>20</v>
      </c>
      <c r="F4" s="4">
        <v>182500</v>
      </c>
    </row>
    <row r="5" spans="1:13" x14ac:dyDescent="0.25">
      <c r="E5" t="s">
        <v>19</v>
      </c>
      <c r="F5" s="5">
        <v>0.4</v>
      </c>
    </row>
    <row r="6" spans="1:13" x14ac:dyDescent="0.25">
      <c r="A6" t="s">
        <v>10</v>
      </c>
    </row>
    <row r="7" spans="1:13" x14ac:dyDescent="0.25">
      <c r="B7" t="s">
        <v>11</v>
      </c>
      <c r="C7" t="s">
        <v>12</v>
      </c>
      <c r="D7" t="s">
        <v>13</v>
      </c>
      <c r="E7" t="s">
        <v>14</v>
      </c>
      <c r="F7" t="s">
        <v>15</v>
      </c>
      <c r="G7" t="s">
        <v>16</v>
      </c>
    </row>
    <row r="8" spans="1:13" x14ac:dyDescent="0.25">
      <c r="A8" t="s">
        <v>125</v>
      </c>
      <c r="B8" s="5">
        <v>0.2</v>
      </c>
      <c r="C8" s="5">
        <v>0.32</v>
      </c>
      <c r="D8" s="14">
        <v>0.192</v>
      </c>
      <c r="E8" s="14">
        <v>0.1152</v>
      </c>
      <c r="F8" s="14">
        <v>0.1152</v>
      </c>
    </row>
    <row r="9" spans="1:13" x14ac:dyDescent="0.25">
      <c r="A9" t="s">
        <v>17</v>
      </c>
      <c r="B9" s="4">
        <v>74000</v>
      </c>
      <c r="C9" s="4">
        <v>74000</v>
      </c>
      <c r="D9" s="4">
        <v>74000</v>
      </c>
      <c r="E9" s="4">
        <v>74000</v>
      </c>
      <c r="F9" s="4">
        <v>74000</v>
      </c>
      <c r="I9" s="4"/>
    </row>
    <row r="10" spans="1:13" ht="15.75" x14ac:dyDescent="0.25">
      <c r="A10" t="s">
        <v>18</v>
      </c>
      <c r="B10" s="4">
        <f>(1-F5)*B9</f>
        <v>44400</v>
      </c>
      <c r="C10" s="4">
        <v>44400</v>
      </c>
      <c r="D10" s="4">
        <v>44400</v>
      </c>
      <c r="E10" s="4">
        <v>44400</v>
      </c>
      <c r="F10" s="4">
        <v>44400</v>
      </c>
      <c r="H10" s="9"/>
      <c r="I10" s="4"/>
      <c r="K10" s="4"/>
      <c r="M10" s="6"/>
    </row>
    <row r="11" spans="1:13" x14ac:dyDescent="0.25">
      <c r="A11" t="s">
        <v>21</v>
      </c>
      <c r="B11" s="17">
        <f>(1-B8)*B10</f>
        <v>35520</v>
      </c>
      <c r="C11" s="17">
        <f>(1-C8)*B11</f>
        <v>24153.599999999999</v>
      </c>
      <c r="D11" s="17">
        <f t="shared" ref="D11:F11" si="0">(1-D8)*C11</f>
        <v>19516.108800000002</v>
      </c>
      <c r="E11" s="17">
        <f t="shared" si="0"/>
        <v>17267.853066240001</v>
      </c>
      <c r="F11" s="17">
        <f t="shared" si="0"/>
        <v>15278.596393009153</v>
      </c>
      <c r="L11" s="4"/>
    </row>
    <row r="12" spans="1:13" x14ac:dyDescent="0.25">
      <c r="A12" t="s">
        <v>122</v>
      </c>
      <c r="B12" s="4">
        <f>40%*B11</f>
        <v>14208</v>
      </c>
      <c r="C12" s="4">
        <f t="shared" ref="C12:F12" si="1">40%*C11</f>
        <v>9661.44</v>
      </c>
      <c r="D12" s="4">
        <f t="shared" si="1"/>
        <v>7806.4435200000007</v>
      </c>
      <c r="E12" s="4">
        <f t="shared" si="1"/>
        <v>6907.1412264960009</v>
      </c>
      <c r="F12" s="4">
        <f t="shared" si="1"/>
        <v>6111.4385572036617</v>
      </c>
    </row>
    <row r="13" spans="1:13" x14ac:dyDescent="0.25">
      <c r="A13" t="s">
        <v>123</v>
      </c>
      <c r="B13" s="4">
        <f>B12+B10</f>
        <v>58608</v>
      </c>
      <c r="C13" s="4">
        <f t="shared" ref="C13:F13" si="2">C12+C10</f>
        <v>54061.440000000002</v>
      </c>
      <c r="D13" s="4">
        <f t="shared" si="2"/>
        <v>52206.443520000001</v>
      </c>
      <c r="E13" s="4">
        <f t="shared" si="2"/>
        <v>51307.141226496002</v>
      </c>
      <c r="F13" s="4">
        <f t="shared" si="2"/>
        <v>50511.438557203663</v>
      </c>
    </row>
    <row r="14" spans="1:13" x14ac:dyDescent="0.25">
      <c r="A14" t="s">
        <v>25</v>
      </c>
      <c r="B14" s="25">
        <f>1/(1+14%)</f>
        <v>0.8771929824561403</v>
      </c>
      <c r="C14" s="25">
        <f>B14/(1+14%)</f>
        <v>0.76946752847029842</v>
      </c>
      <c r="D14" s="25">
        <f t="shared" ref="D14:F14" si="3">C14/(1+14%)</f>
        <v>0.67497151620201612</v>
      </c>
      <c r="E14" s="25">
        <f t="shared" si="3"/>
        <v>0.59208027737018953</v>
      </c>
      <c r="F14" s="25">
        <f t="shared" si="3"/>
        <v>0.51936866435981532</v>
      </c>
    </row>
    <row r="15" spans="1:13" x14ac:dyDescent="0.25">
      <c r="A15" t="s">
        <v>124</v>
      </c>
      <c r="B15" s="7">
        <f>B14*B13</f>
        <v>51410.526315789473</v>
      </c>
      <c r="C15" s="7">
        <f t="shared" ref="C15:F15" si="4">C14*C13</f>
        <v>41598.522622345328</v>
      </c>
      <c r="D15" s="26">
        <f t="shared" si="4"/>
        <v>35237.862338209321</v>
      </c>
      <c r="E15" s="26">
        <f t="shared" si="4"/>
        <v>30377.946408455238</v>
      </c>
      <c r="F15" s="26">
        <f t="shared" si="4"/>
        <v>26234.058378347745</v>
      </c>
      <c r="G15" s="27">
        <f>SUM(B15:F15)</f>
        <v>184858.9160631471</v>
      </c>
    </row>
    <row r="16" spans="1:13" x14ac:dyDescent="0.25">
      <c r="F16" t="s">
        <v>126</v>
      </c>
      <c r="G16" s="4">
        <v>182500</v>
      </c>
    </row>
    <row r="17" spans="1:14" x14ac:dyDescent="0.25">
      <c r="F17" t="s">
        <v>127</v>
      </c>
      <c r="G17" s="28">
        <f>G15-G16</f>
        <v>2358.9160631471022</v>
      </c>
    </row>
    <row r="18" spans="1:14" x14ac:dyDescent="0.25">
      <c r="A18" t="s">
        <v>22</v>
      </c>
      <c r="B18" t="s">
        <v>11</v>
      </c>
      <c r="C18" t="s">
        <v>12</v>
      </c>
      <c r="D18" t="s">
        <v>13</v>
      </c>
      <c r="E18" t="s">
        <v>14</v>
      </c>
      <c r="F18" t="s">
        <v>15</v>
      </c>
    </row>
    <row r="19" spans="1:14" x14ac:dyDescent="0.25">
      <c r="A19" t="s">
        <v>23</v>
      </c>
      <c r="B19" s="4">
        <v>27000</v>
      </c>
      <c r="C19" s="4">
        <v>27000</v>
      </c>
      <c r="D19" s="4">
        <v>27000</v>
      </c>
      <c r="E19" s="4">
        <v>27000</v>
      </c>
      <c r="F19" s="4">
        <v>27000</v>
      </c>
    </row>
    <row r="20" spans="1:14" x14ac:dyDescent="0.25">
      <c r="A20" t="s">
        <v>24</v>
      </c>
      <c r="B20" s="4">
        <f>(1-F5)*B19</f>
        <v>16200</v>
      </c>
      <c r="C20" s="8">
        <v>16200</v>
      </c>
      <c r="D20" s="8">
        <v>16200</v>
      </c>
      <c r="E20" s="8">
        <v>16200</v>
      </c>
      <c r="F20" s="8">
        <v>16200</v>
      </c>
    </row>
    <row r="21" spans="1:14" x14ac:dyDescent="0.25">
      <c r="A21" t="s">
        <v>25</v>
      </c>
      <c r="B21" s="25">
        <f>1/(1+14%)</f>
        <v>0.8771929824561403</v>
      </c>
      <c r="C21" s="25">
        <f>B21/(1+14%)</f>
        <v>0.76946752847029842</v>
      </c>
      <c r="D21" s="25">
        <f t="shared" ref="D21:F21" si="5">C21/(1+14%)</f>
        <v>0.67497151620201612</v>
      </c>
      <c r="E21" s="25">
        <f t="shared" si="5"/>
        <v>0.59208027737018953</v>
      </c>
      <c r="F21" s="25">
        <f t="shared" si="5"/>
        <v>0.51936866435981532</v>
      </c>
      <c r="J21" s="16"/>
      <c r="K21" s="16"/>
      <c r="L21" s="16"/>
      <c r="M21" s="16"/>
      <c r="N21" s="16"/>
    </row>
    <row r="23" spans="1:14" x14ac:dyDescent="0.25">
      <c r="A23" t="s">
        <v>26</v>
      </c>
      <c r="B23" s="9">
        <f>B20*B21</f>
        <v>14210.526315789473</v>
      </c>
      <c r="C23" s="9">
        <f t="shared" ref="C23:F23" si="6">C20*C21</f>
        <v>12465.373961218835</v>
      </c>
      <c r="D23" s="10">
        <f t="shared" si="6"/>
        <v>10934.53856247266</v>
      </c>
      <c r="E23" s="10">
        <f t="shared" si="6"/>
        <v>9591.7004933970711</v>
      </c>
      <c r="F23" s="10">
        <f t="shared" si="6"/>
        <v>8413.7723626290081</v>
      </c>
      <c r="G23" s="11">
        <f>SUM(B23:F23)</f>
        <v>55615.911695507049</v>
      </c>
    </row>
    <row r="24" spans="1:14" x14ac:dyDescent="0.25">
      <c r="H24" s="16"/>
    </row>
    <row r="25" spans="1:14" x14ac:dyDescent="0.25">
      <c r="B25" s="12" t="s">
        <v>128</v>
      </c>
      <c r="C25" s="12"/>
      <c r="D25" s="12"/>
      <c r="E25" s="12"/>
      <c r="F25" s="12"/>
      <c r="G25" s="12"/>
      <c r="H25" s="12"/>
      <c r="I25" s="12"/>
      <c r="J25" s="12"/>
      <c r="K25" s="12"/>
      <c r="L25" s="12"/>
      <c r="M25" s="12"/>
      <c r="N25" s="12"/>
    </row>
  </sheetData>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2020-05-12T07:55:22Z</dcterms:created>
  <dcterms:modified xsi:type="dcterms:W3CDTF">2020-05-12T15:41:41Z</dcterms:modified>
</cp:coreProperties>
</file>